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5" windowWidth="15120" windowHeight="8520" activeTab="0"/>
  </bookViews>
  <sheets>
    <sheet name="Instructions" sheetId="1" r:id="rId1"/>
    <sheet name="Step 1- Column Costs" sheetId="2" r:id="rId2"/>
    <sheet name="Step 2- Solvent-Related Costs" sheetId="3" r:id="rId3"/>
    <sheet name="Step 3- Fixed Costs" sheetId="4" r:id="rId4"/>
    <sheet name="Step 4- Operator Costs" sheetId="5" r:id="rId5"/>
    <sheet name="Step 5- Summary" sheetId="6" r:id="rId6"/>
  </sheets>
  <definedNames>
    <definedName name="_xlnm.Print_Area" localSheetId="0">'Instructions'!$A$1:$H$21</definedName>
    <definedName name="_xlnm.Print_Area" localSheetId="1">'Step 1- Column Costs'!$A$1:$C$26</definedName>
    <definedName name="_xlnm.Print_Area" localSheetId="2">'Step 2- Solvent-Related Costs'!$A$1:$C$19</definedName>
    <definedName name="_xlnm.Print_Area" localSheetId="3">'Step 3- Fixed Costs'!$A$1:$C$21</definedName>
    <definedName name="_xlnm.Print_Area" localSheetId="4">'Step 4- Operator Costs'!$A$1:$C$15</definedName>
    <definedName name="_xlnm.Print_Area" localSheetId="5">'Step 5- Summary'!$A$1:$D$25</definedName>
  </definedNames>
  <calcPr fullCalcOnLoad="1"/>
</workbook>
</file>

<file path=xl/sharedStrings.xml><?xml version="1.0" encoding="utf-8"?>
<sst xmlns="http://schemas.openxmlformats.org/spreadsheetml/2006/main" count="113" uniqueCount="95">
  <si>
    <t>ZirChrom-PBD</t>
  </si>
  <si>
    <t>Mobile Phase Component 1</t>
  </si>
  <si>
    <t>Water</t>
  </si>
  <si>
    <t>Mobile Phase Component 2</t>
  </si>
  <si>
    <t>Methanol</t>
  </si>
  <si>
    <t>Average Composition - Component 1</t>
  </si>
  <si>
    <t>Average Composition - Component 2</t>
  </si>
  <si>
    <t>Flow Rate (mL/min)</t>
  </si>
  <si>
    <t>Analysis Time (min)</t>
  </si>
  <si>
    <t>Cost per Liter - Component 1</t>
  </si>
  <si>
    <t>Cost per Liter - Component 2</t>
  </si>
  <si>
    <t>Waste Disposal Cost per Liter</t>
  </si>
  <si>
    <t>Column Cost</t>
  </si>
  <si>
    <t>Schedule of Fixed Costs</t>
  </si>
  <si>
    <t>Item</t>
  </si>
  <si>
    <t>Schedule of Operator Costs</t>
  </si>
  <si>
    <t>Schedule of Solvent-Related Costs</t>
  </si>
  <si>
    <t>Current</t>
  </si>
  <si>
    <t>ACN/THF</t>
  </si>
  <si>
    <t>Salary</t>
  </si>
  <si>
    <t>Benefits (as a % of Salary)</t>
  </si>
  <si>
    <t>% Interaction during Analysis</t>
  </si>
  <si>
    <t>Days per Year in Operation</t>
  </si>
  <si>
    <t>Hours per Day in Operation</t>
  </si>
  <si>
    <t>Operator Cost per Hour of Operation</t>
  </si>
  <si>
    <t>Hardware/Equipment</t>
  </si>
  <si>
    <t>Software</t>
  </si>
  <si>
    <t>Service Contract (Yearly)</t>
  </si>
  <si>
    <t>Lamps/Multipliers (Yearly)</t>
  </si>
  <si>
    <t>Other Spare Parts (Yearly)</t>
  </si>
  <si>
    <t>Lab Space Cost (Yearly)</t>
  </si>
  <si>
    <t>Effective Life of Equipment (Years)</t>
  </si>
  <si>
    <t>Total Fixed Cost over Effective Life</t>
  </si>
  <si>
    <t>Fixed Cost per Hour of Operation</t>
  </si>
  <si>
    <t>Proposed</t>
  </si>
  <si>
    <t>Column Type</t>
  </si>
  <si>
    <t>(equals 0.0000 if 100% water mobile phase)</t>
  </si>
  <si>
    <t>Sample</t>
  </si>
  <si>
    <t>Steroids</t>
  </si>
  <si>
    <t>Failed Cycles before Column Replacement</t>
  </si>
  <si>
    <t>Successful Cycle Percentage</t>
  </si>
  <si>
    <t>Wait Time before Next Injection (min)</t>
  </si>
  <si>
    <t>Average Time per Successful Cycle (min)</t>
  </si>
  <si>
    <t>Cycle Time (min)</t>
  </si>
  <si>
    <t>Mobile Phase per Cycle (mL)</t>
  </si>
  <si>
    <t>Useful Column Lifetime (Injections)</t>
  </si>
  <si>
    <t>Fixed Cost per Cycle</t>
  </si>
  <si>
    <t>Separation</t>
  </si>
  <si>
    <t>Customer:</t>
  </si>
  <si>
    <t xml:space="preserve">                      Quantitative Value Assessment</t>
  </si>
  <si>
    <t>Waste Disposal Cost per Successful Cycle</t>
  </si>
  <si>
    <t>Waste Created per Successful Cycle (L)</t>
  </si>
  <si>
    <t>Mobile Phase per Successful Cycle (mL)</t>
  </si>
  <si>
    <t>Column Cost per Successful Cycle</t>
  </si>
  <si>
    <t>Operator Cost per Cycle</t>
  </si>
  <si>
    <t>Total Fixed Cost per Successful Cycle</t>
  </si>
  <si>
    <t>Total Operator Cost per Successful Cycle</t>
  </si>
  <si>
    <t>Solvent Cost per Successful Cycle</t>
  </si>
  <si>
    <t>Total Cost per Analysis*</t>
  </si>
  <si>
    <t>Cost Components</t>
  </si>
  <si>
    <t>Schedule of Column Costs</t>
  </si>
  <si>
    <t xml:space="preserve">*Note: Calculation does not include costs which are constant for all columns (eg. sample prep) </t>
  </si>
  <si>
    <t xml:space="preserve">          or indirect costs related to the speed of the results.</t>
  </si>
  <si>
    <t>Date:</t>
  </si>
  <si>
    <t>Column Length (mm)</t>
  </si>
  <si>
    <t>Column ID (mm)</t>
  </si>
  <si>
    <t>Column Lifetime in Column Volumes</t>
  </si>
  <si>
    <t>Possible Cycles per Instrument per Year</t>
  </si>
  <si>
    <t>"Column Lifetime in Column</t>
  </si>
  <si>
    <t>preliminary estimate of the</t>
  </si>
  <si>
    <t>"Useful Column Lifetime</t>
  </si>
  <si>
    <t>User Note: One can make a</t>
  </si>
  <si>
    <t>by inserting a value into cell C10</t>
  </si>
  <si>
    <t>such that the corresponding</t>
  </si>
  <si>
    <t>(Injections)" value for "Proposed"</t>
  </si>
  <si>
    <t>Volumes" calculation for "Current"</t>
  </si>
  <si>
    <t>and "Proposed" is about the same.</t>
  </si>
  <si>
    <t>Leading ODS</t>
  </si>
  <si>
    <t>Contract Lab</t>
  </si>
  <si>
    <t>**Note: Savings is based on possible cycles per instrument per year using the ZirChrom column.</t>
  </si>
  <si>
    <t>Savings per Instrument per Year**</t>
  </si>
  <si>
    <t>Instructions for Value Assessment Protocol</t>
  </si>
  <si>
    <t>1) Complete the worksheets in ascending order starting with "Step 1- Column Costs".</t>
  </si>
  <si>
    <t>2) Only the grayed area may be customized/changed.  All other areas are protected.</t>
  </si>
  <si>
    <t>3) The company name and date may be entered at the top of the "Step 1" worksheet.</t>
  </si>
  <si>
    <t>This header information will automatically be applied to all worksheet pages.</t>
  </si>
  <si>
    <t>preliminary estimate of the "Useful Column Lifetime (Injections)" value for "Proposed"</t>
  </si>
  <si>
    <t>by inserting a value into cell C10 such that the corresponding "Column Lifetime in</t>
  </si>
  <si>
    <t>than most other HPLC columns on the market.  However, one can make a conservative</t>
  </si>
  <si>
    <t>4) Experience suggests that ZirChrom HPLC columns have a longer useful column lifetime</t>
  </si>
  <si>
    <t>Column Volumes" calculation for "Current" and "Proposed" is about the same.  Preliminary</t>
  </si>
  <si>
    <t>HPLC experiments may also be run to further refine the estimate of this parameter.</t>
  </si>
  <si>
    <t xml:space="preserve">5) Contact ZirChrom technical support at 866-STABLE1, or at support@zirchrom.com, </t>
  </si>
  <si>
    <t>with any questions regarding the Value Assessment Protocol or its parameters.  We</t>
  </si>
  <si>
    <t>would be happy to prepare a customized value assessment for you upon request.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</si>
</sst>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#,##0.000"/>
    <numFmt numFmtId="169" formatCode="#,##0.000_);\(#,##0.000\)"/>
    <numFmt numFmtId="170" formatCode="#,##0.0_);\(#,##0.0\)"/>
    <numFmt numFmtId="171" formatCode="m/d/yy"/>
    <numFmt numFmtId="172" formatCode="0.0"/>
    <numFmt numFmtId="173" formatCode="&quot;$&quot;#,##0.0_);\(&quot;$&quot;#,##0.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4"/>
      <color indexed="56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sz val="12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7" fontId="0" fillId="0" borderId="0" xfId="17" applyNumberFormat="1" applyFont="1" applyAlignment="1">
      <alignment horizontal="center"/>
    </xf>
    <xf numFmtId="7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0" fontId="0" fillId="0" borderId="0" xfId="17" applyNumberFormat="1" applyFont="1" applyFill="1" applyAlignment="1">
      <alignment horizontal="center"/>
    </xf>
    <xf numFmtId="7" fontId="0" fillId="0" borderId="0" xfId="0" applyNumberFormat="1" applyFill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17" applyNumberFormat="1" applyFont="1" applyFill="1" applyAlignment="1">
      <alignment horizontal="center"/>
    </xf>
    <xf numFmtId="39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6" fillId="0" borderId="0" xfId="17" applyNumberFormat="1" applyFont="1" applyFill="1" applyAlignment="1">
      <alignment horizontal="center"/>
    </xf>
    <xf numFmtId="0" fontId="0" fillId="0" borderId="0" xfId="0" applyFont="1" applyAlignment="1">
      <alignment/>
    </xf>
    <xf numFmtId="39" fontId="0" fillId="0" borderId="0" xfId="0" applyNumberFormat="1" applyFont="1" applyFill="1" applyAlignment="1">
      <alignment horizontal="center"/>
    </xf>
    <xf numFmtId="7" fontId="0" fillId="0" borderId="0" xfId="17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7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7" fontId="0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170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170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7" fontId="8" fillId="0" borderId="0" xfId="17" applyNumberFormat="1" applyFont="1" applyAlignment="1">
      <alignment horizontal="center"/>
    </xf>
    <xf numFmtId="0" fontId="9" fillId="0" borderId="0" xfId="0" applyFont="1" applyAlignment="1">
      <alignment/>
    </xf>
    <xf numFmtId="7" fontId="9" fillId="0" borderId="0" xfId="0" applyNumberFormat="1" applyFont="1" applyAlignment="1">
      <alignment horizontal="center"/>
    </xf>
    <xf numFmtId="7" fontId="8" fillId="0" borderId="2" xfId="17" applyNumberFormat="1" applyFont="1" applyBorder="1" applyAlignment="1">
      <alignment horizontal="center"/>
    </xf>
    <xf numFmtId="0" fontId="10" fillId="0" borderId="0" xfId="0" applyFont="1" applyAlignment="1">
      <alignment/>
    </xf>
    <xf numFmtId="170" fontId="9" fillId="0" borderId="0" xfId="0" applyNumberFormat="1" applyFont="1" applyFill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171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10" fontId="0" fillId="2" borderId="0" xfId="17" applyNumberFormat="1" applyFont="1" applyFill="1" applyAlignment="1" applyProtection="1">
      <alignment horizontal="center"/>
      <protection locked="0"/>
    </xf>
    <xf numFmtId="7" fontId="0" fillId="2" borderId="0" xfId="17" applyNumberFormat="1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7" fontId="0" fillId="2" borderId="0" xfId="0" applyNumberFormat="1" applyFill="1" applyAlignment="1" applyProtection="1">
      <alignment horizontal="center"/>
      <protection locked="0"/>
    </xf>
    <xf numFmtId="49" fontId="0" fillId="2" borderId="0" xfId="17" applyNumberFormat="1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171" fontId="11" fillId="2" borderId="0" xfId="0" applyNumberFormat="1" applyFont="1" applyFill="1" applyAlignment="1" applyProtection="1">
      <alignment horizontal="left"/>
      <protection locked="0"/>
    </xf>
    <xf numFmtId="1" fontId="0" fillId="2" borderId="0" xfId="17" applyNumberFormat="1" applyFont="1" applyFill="1" applyAlignment="1" applyProtection="1">
      <alignment horizontal="center"/>
      <protection locked="0"/>
    </xf>
    <xf numFmtId="172" fontId="0" fillId="2" borderId="0" xfId="17" applyNumberFormat="1" applyFont="1" applyFill="1" applyAlignment="1" applyProtection="1">
      <alignment horizontal="center"/>
      <protection locked="0"/>
    </xf>
    <xf numFmtId="37" fontId="0" fillId="2" borderId="0" xfId="0" applyNumberFormat="1" applyFill="1" applyAlignment="1" applyProtection="1">
      <alignment horizontal="center"/>
      <protection locked="0"/>
    </xf>
    <xf numFmtId="39" fontId="0" fillId="2" borderId="0" xfId="0" applyNumberFormat="1" applyFill="1" applyAlignment="1" applyProtection="1">
      <alignment horizontal="center"/>
      <protection locked="0"/>
    </xf>
    <xf numFmtId="170" fontId="0" fillId="2" borderId="0" xfId="0" applyNumberFormat="1" applyFill="1" applyAlignment="1" applyProtection="1">
      <alignment horizontal="center"/>
      <protection locked="0"/>
    </xf>
    <xf numFmtId="0" fontId="14" fillId="0" borderId="0" xfId="0" applyFont="1" applyAlignment="1">
      <alignment/>
    </xf>
    <xf numFmtId="37" fontId="1" fillId="2" borderId="0" xfId="0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Alignment="1">
      <alignment horizontal="center"/>
    </xf>
    <xf numFmtId="7" fontId="9" fillId="3" borderId="0" xfId="0" applyNumberFormat="1" applyFont="1" applyFill="1" applyAlignment="1">
      <alignment horizontal="center"/>
    </xf>
    <xf numFmtId="5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9</xdr:row>
      <xdr:rowOff>95250</xdr:rowOff>
    </xdr:from>
    <xdr:to>
      <xdr:col>3</xdr:col>
      <xdr:colOff>381000</xdr:colOff>
      <xdr:row>9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5172075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17</xdr:row>
      <xdr:rowOff>76200</xdr:rowOff>
    </xdr:from>
    <xdr:to>
      <xdr:col>3</xdr:col>
      <xdr:colOff>381000</xdr:colOff>
      <xdr:row>17</xdr:row>
      <xdr:rowOff>76200</xdr:rowOff>
    </xdr:to>
    <xdr:sp>
      <xdr:nvSpPr>
        <xdr:cNvPr id="2" name="Line 5"/>
        <xdr:cNvSpPr>
          <a:spLocks/>
        </xdr:cNvSpPr>
      </xdr:nvSpPr>
      <xdr:spPr>
        <a:xfrm flipH="1">
          <a:off x="5172075" y="2971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9</xdr:row>
      <xdr:rowOff>95250</xdr:rowOff>
    </xdr:from>
    <xdr:to>
      <xdr:col>3</xdr:col>
      <xdr:colOff>381000</xdr:colOff>
      <xdr:row>17</xdr:row>
      <xdr:rowOff>76200</xdr:rowOff>
    </xdr:to>
    <xdr:sp>
      <xdr:nvSpPr>
        <xdr:cNvPr id="3" name="Line 6"/>
        <xdr:cNvSpPr>
          <a:spLocks/>
        </xdr:cNvSpPr>
      </xdr:nvSpPr>
      <xdr:spPr>
        <a:xfrm flipV="1">
          <a:off x="5495925" y="16954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workbookViewId="0" topLeftCell="A1">
      <selection activeCell="H1" sqref="H1"/>
    </sheetView>
  </sheetViews>
  <sheetFormatPr defaultColWidth="9.140625" defaultRowHeight="12.75"/>
  <cols>
    <col min="8" max="8" width="11.8515625" style="0" customWidth="1"/>
  </cols>
  <sheetData>
    <row r="1" ht="18">
      <c r="A1" s="4" t="s">
        <v>81</v>
      </c>
    </row>
    <row r="2" ht="18">
      <c r="A2" s="4"/>
    </row>
    <row r="3" ht="18">
      <c r="A3" s="4"/>
    </row>
    <row r="5" ht="12.75">
      <c r="A5" t="s">
        <v>82</v>
      </c>
    </row>
    <row r="7" ht="12.75">
      <c r="A7" t="s">
        <v>83</v>
      </c>
    </row>
    <row r="9" ht="12.75">
      <c r="A9" t="s">
        <v>84</v>
      </c>
    </row>
    <row r="10" ht="12.75">
      <c r="A10" t="s">
        <v>85</v>
      </c>
    </row>
    <row r="12" ht="12.75">
      <c r="A12" t="s">
        <v>89</v>
      </c>
    </row>
    <row r="13" ht="12.75">
      <c r="A13" t="s">
        <v>88</v>
      </c>
    </row>
    <row r="14" ht="12.75">
      <c r="A14" t="s">
        <v>86</v>
      </c>
    </row>
    <row r="15" ht="12.75">
      <c r="A15" s="20" t="s">
        <v>87</v>
      </c>
    </row>
    <row r="16" ht="12.75">
      <c r="A16" t="s">
        <v>90</v>
      </c>
    </row>
    <row r="17" ht="12.75">
      <c r="A17" s="20" t="s">
        <v>91</v>
      </c>
    </row>
    <row r="19" ht="12.75">
      <c r="A19" s="20" t="s">
        <v>92</v>
      </c>
    </row>
    <row r="20" ht="12.75">
      <c r="A20" s="20" t="s">
        <v>93</v>
      </c>
    </row>
    <row r="21" ht="12.75">
      <c r="A21" s="20" t="s">
        <v>94</v>
      </c>
    </row>
    <row r="22" ht="12.75">
      <c r="A22" s="20"/>
    </row>
  </sheetData>
  <sheetProtection sheet="1" objects="1" scenarios="1"/>
  <printOptions horizontalCentered="1"/>
  <pageMargins left="1" right="1" top="1.5" bottom="1" header="0.5" footer="0.5"/>
  <pageSetup horizontalDpi="300" verticalDpi="300" orientation="landscape" scale="110" r:id="rId3"/>
  <legacyDrawing r:id="rId2"/>
  <oleObjects>
    <oleObject progId="PBrush" shapeId="10877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2" width="18.28125" style="1" customWidth="1"/>
    <col min="3" max="3" width="16.8515625" style="1" customWidth="1"/>
    <col min="5" max="5" width="30.57421875" style="0" customWidth="1"/>
  </cols>
  <sheetData>
    <row r="1" ht="18">
      <c r="A1" s="4" t="s">
        <v>60</v>
      </c>
    </row>
    <row r="2" ht="15.75">
      <c r="A2" s="54" t="s">
        <v>78</v>
      </c>
    </row>
    <row r="3" ht="15.75">
      <c r="A3" s="55">
        <v>37530</v>
      </c>
    </row>
    <row r="5" spans="1:3" ht="12.75">
      <c r="A5" s="8" t="s">
        <v>14</v>
      </c>
      <c r="B5" s="9" t="s">
        <v>17</v>
      </c>
      <c r="C5" s="9" t="s">
        <v>34</v>
      </c>
    </row>
    <row r="6" spans="1:3" ht="12.75">
      <c r="A6" t="s">
        <v>35</v>
      </c>
      <c r="B6" s="53" t="s">
        <v>77</v>
      </c>
      <c r="C6" s="53" t="s">
        <v>0</v>
      </c>
    </row>
    <row r="7" spans="1:3" ht="12.75">
      <c r="A7" t="s">
        <v>64</v>
      </c>
      <c r="B7" s="56">
        <v>150</v>
      </c>
      <c r="C7" s="56">
        <v>150</v>
      </c>
    </row>
    <row r="8" spans="1:3" ht="12.75">
      <c r="A8" t="s">
        <v>65</v>
      </c>
      <c r="B8" s="57">
        <v>2.1</v>
      </c>
      <c r="C8" s="57">
        <v>3</v>
      </c>
    </row>
    <row r="9" spans="1:3" ht="12.75">
      <c r="A9" t="s">
        <v>12</v>
      </c>
      <c r="B9" s="52">
        <v>395</v>
      </c>
      <c r="C9" s="52">
        <v>595</v>
      </c>
    </row>
    <row r="10" spans="1:5" ht="12.75">
      <c r="A10" t="s">
        <v>45</v>
      </c>
      <c r="B10" s="62">
        <v>400</v>
      </c>
      <c r="C10" s="62">
        <v>466</v>
      </c>
      <c r="E10" s="20" t="s">
        <v>71</v>
      </c>
    </row>
    <row r="11" spans="2:5" ht="12.75">
      <c r="B11" s="17"/>
      <c r="C11" s="17"/>
      <c r="E11" s="20" t="s">
        <v>69</v>
      </c>
    </row>
    <row r="12" spans="1:5" ht="12.75">
      <c r="A12" t="s">
        <v>37</v>
      </c>
      <c r="B12" s="53" t="s">
        <v>38</v>
      </c>
      <c r="C12" s="16" t="str">
        <f>B12</f>
        <v>Steroids</v>
      </c>
      <c r="E12" s="20" t="s">
        <v>70</v>
      </c>
    </row>
    <row r="13" spans="1:5" ht="12.75">
      <c r="A13" t="s">
        <v>7</v>
      </c>
      <c r="B13" s="59">
        <v>0.2</v>
      </c>
      <c r="C13" s="59">
        <v>0.6</v>
      </c>
      <c r="E13" s="20" t="s">
        <v>74</v>
      </c>
    </row>
    <row r="14" spans="1:5" ht="12.75">
      <c r="A14" t="s">
        <v>8</v>
      </c>
      <c r="B14" s="60">
        <v>10</v>
      </c>
      <c r="C14" s="60">
        <v>5</v>
      </c>
      <c r="E14" s="20" t="s">
        <v>72</v>
      </c>
    </row>
    <row r="15" spans="1:5" ht="12.75">
      <c r="A15" t="s">
        <v>41</v>
      </c>
      <c r="B15" s="60">
        <v>2</v>
      </c>
      <c r="C15" s="60">
        <v>2</v>
      </c>
      <c r="E15" s="20" t="s">
        <v>73</v>
      </c>
    </row>
    <row r="16" spans="1:5" ht="12.75">
      <c r="A16" t="s">
        <v>43</v>
      </c>
      <c r="B16" s="32">
        <f>B14+B15</f>
        <v>12</v>
      </c>
      <c r="C16" s="32">
        <f>C14+C15</f>
        <v>7</v>
      </c>
      <c r="E16" s="20" t="s">
        <v>68</v>
      </c>
    </row>
    <row r="17" spans="1:5" ht="12.75">
      <c r="A17" s="20" t="s">
        <v>44</v>
      </c>
      <c r="B17" s="21">
        <f>B13*B16</f>
        <v>2.4000000000000004</v>
      </c>
      <c r="C17" s="21">
        <f>C13*C16</f>
        <v>4.2</v>
      </c>
      <c r="E17" s="20" t="s">
        <v>75</v>
      </c>
    </row>
    <row r="18" spans="1:5" ht="12.75">
      <c r="A18" t="s">
        <v>66</v>
      </c>
      <c r="B18" s="63">
        <f>(B10*B17)/(PI()*(((B8/10)/2)^2)*(B7/10))</f>
        <v>1847.785280341279</v>
      </c>
      <c r="C18" s="63">
        <f>(C10*C17)/(PI()*(((C8/10)/2)^2)*(C7/10))</f>
        <v>1845.9143977449337</v>
      </c>
      <c r="E18" s="20" t="s">
        <v>76</v>
      </c>
    </row>
    <row r="20" spans="1:3" ht="12.75">
      <c r="A20" t="s">
        <v>39</v>
      </c>
      <c r="B20" s="58">
        <v>10</v>
      </c>
      <c r="C20" s="58">
        <v>10</v>
      </c>
    </row>
    <row r="21" spans="1:3" ht="12.75">
      <c r="A21" s="20" t="s">
        <v>40</v>
      </c>
      <c r="B21" s="10">
        <f>1-(B20/B10)</f>
        <v>0.975</v>
      </c>
      <c r="C21" s="10">
        <f>1-(C20/C10)</f>
        <v>0.9785407725321889</v>
      </c>
    </row>
    <row r="22" spans="1:3" ht="12.75">
      <c r="A22" s="12"/>
      <c r="B22" s="19"/>
      <c r="C22" s="19"/>
    </row>
    <row r="23" spans="1:3" ht="12.75">
      <c r="A23" s="38" t="s">
        <v>42</v>
      </c>
      <c r="B23" s="42">
        <f>B16/B21</f>
        <v>12.307692307692308</v>
      </c>
      <c r="C23" s="42">
        <f>C16/C21</f>
        <v>7.1535087719298245</v>
      </c>
    </row>
    <row r="24" spans="1:3" ht="12.75">
      <c r="A24" s="20" t="s">
        <v>52</v>
      </c>
      <c r="B24" s="21">
        <f>B13*B23</f>
        <v>2.4615384615384617</v>
      </c>
      <c r="C24" s="21">
        <f>C13*C23</f>
        <v>4.292105263157895</v>
      </c>
    </row>
    <row r="25" spans="1:3" ht="12.75">
      <c r="A25" s="20"/>
      <c r="B25" s="21"/>
      <c r="C25" s="21"/>
    </row>
    <row r="26" spans="1:3" ht="12.75">
      <c r="A26" s="38" t="s">
        <v>53</v>
      </c>
      <c r="B26" s="39">
        <f>B9/B10/B21</f>
        <v>1.012820512820513</v>
      </c>
      <c r="C26" s="39">
        <f>C9/C10/C21</f>
        <v>1.3048245614035088</v>
      </c>
    </row>
  </sheetData>
  <sheetProtection sheet="1" objects="1" scenarios="1"/>
  <printOptions horizontalCentered="1"/>
  <pageMargins left="1" right="1" top="1.5" bottom="1" header="0.5" footer="0.5"/>
  <pageSetup horizontalDpi="300" verticalDpi="300" orientation="landscape" scale="110" r:id="rId5"/>
  <drawing r:id="rId4"/>
  <legacyDrawing r:id="rId3"/>
  <oleObjects>
    <oleObject progId="PBrush" shapeId="4664348" r:id="rId1"/>
    <oleObject progId="PBrush" shapeId="97616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7" sqref="C7"/>
    </sheetView>
  </sheetViews>
  <sheetFormatPr defaultColWidth="9.140625" defaultRowHeight="12.75"/>
  <cols>
    <col min="1" max="1" width="41.57421875" style="0" customWidth="1"/>
    <col min="2" max="2" width="18.28125" style="1" customWidth="1"/>
    <col min="3" max="3" width="16.8515625" style="1" customWidth="1"/>
    <col min="4" max="4" width="40.00390625" style="0" customWidth="1"/>
  </cols>
  <sheetData>
    <row r="1" ht="18">
      <c r="A1" s="4" t="s">
        <v>16</v>
      </c>
    </row>
    <row r="2" ht="15.75">
      <c r="A2" s="46" t="str">
        <f>'Step 1- Column Costs'!A2</f>
        <v>Contract Lab</v>
      </c>
    </row>
    <row r="3" ht="15.75">
      <c r="A3" s="45">
        <f>'Step 1- Column Costs'!A3</f>
        <v>37530</v>
      </c>
    </row>
    <row r="5" spans="1:3" ht="12.75">
      <c r="A5" s="8" t="s">
        <v>14</v>
      </c>
      <c r="B5" s="9" t="s">
        <v>17</v>
      </c>
      <c r="C5" s="9" t="s">
        <v>34</v>
      </c>
    </row>
    <row r="6" spans="1:3" ht="12.75">
      <c r="A6" t="s">
        <v>1</v>
      </c>
      <c r="B6" s="15" t="s">
        <v>2</v>
      </c>
      <c r="C6" s="15" t="s">
        <v>2</v>
      </c>
    </row>
    <row r="7" spans="1:3" ht="12.75">
      <c r="A7" t="s">
        <v>5</v>
      </c>
      <c r="B7" s="49">
        <v>0.5</v>
      </c>
      <c r="C7" s="49">
        <v>0.75</v>
      </c>
    </row>
    <row r="8" spans="1:3" ht="12.75">
      <c r="A8" t="s">
        <v>9</v>
      </c>
      <c r="B8" s="52">
        <v>5</v>
      </c>
      <c r="C8" s="11">
        <f>B8</f>
        <v>5</v>
      </c>
    </row>
    <row r="9" spans="2:3" ht="12.75">
      <c r="B9" s="11"/>
      <c r="C9" s="11"/>
    </row>
    <row r="10" spans="1:3" ht="12.75">
      <c r="A10" t="s">
        <v>3</v>
      </c>
      <c r="B10" s="53" t="s">
        <v>4</v>
      </c>
      <c r="C10" s="53" t="s">
        <v>18</v>
      </c>
    </row>
    <row r="11" spans="1:3" ht="12.75">
      <c r="A11" t="s">
        <v>6</v>
      </c>
      <c r="B11" s="10">
        <f>1-B7</f>
        <v>0.5</v>
      </c>
      <c r="C11" s="10">
        <f>1-C7</f>
        <v>0.25</v>
      </c>
    </row>
    <row r="12" spans="1:3" ht="12.75">
      <c r="A12" t="s">
        <v>10</v>
      </c>
      <c r="B12" s="52">
        <v>15</v>
      </c>
      <c r="C12" s="52">
        <v>20</v>
      </c>
    </row>
    <row r="14" spans="1:3" ht="12.75">
      <c r="A14" s="38" t="s">
        <v>57</v>
      </c>
      <c r="B14" s="39">
        <f>'Step 1- Column Costs'!B24/1000*((B7*B8)+(B11*B12))</f>
        <v>0.024615384615384615</v>
      </c>
      <c r="C14" s="39">
        <f>'Step 1- Column Costs'!C24/1000*((C7*C8)+(C11*C12))</f>
        <v>0.03755592105263158</v>
      </c>
    </row>
    <row r="16" spans="1:4" ht="12.75">
      <c r="A16" t="s">
        <v>51</v>
      </c>
      <c r="B16" s="18">
        <f>IF(B11=0,0,'Step 1- Column Costs'!B24/1000)</f>
        <v>0.0024615384615384616</v>
      </c>
      <c r="C16" s="18">
        <f>IF(C11=0,0,'Step 1- Column Costs'!C24/1000)</f>
        <v>0.004292105263157895</v>
      </c>
      <c r="D16" s="38" t="s">
        <v>36</v>
      </c>
    </row>
    <row r="17" spans="1:3" ht="12.75">
      <c r="A17" t="s">
        <v>11</v>
      </c>
      <c r="B17" s="52">
        <v>2.25</v>
      </c>
      <c r="C17" s="11">
        <f>B17</f>
        <v>2.25</v>
      </c>
    </row>
    <row r="19" spans="1:3" ht="12.75">
      <c r="A19" s="38" t="s">
        <v>50</v>
      </c>
      <c r="B19" s="39">
        <f>B16*B17</f>
        <v>0.005538461538461539</v>
      </c>
      <c r="C19" s="39">
        <f>C16*C17</f>
        <v>0.009657236842105264</v>
      </c>
    </row>
  </sheetData>
  <sheetProtection sheet="1" objects="1" scenarios="1"/>
  <printOptions horizontalCentered="1"/>
  <pageMargins left="1" right="1" top="1.5" bottom="1" header="0.5" footer="0.5"/>
  <pageSetup horizontalDpi="300" verticalDpi="300" orientation="landscape" scale="110" r:id="rId4"/>
  <legacyDrawing r:id="rId3"/>
  <oleObjects>
    <oleObject progId="PBrush" shapeId="5325063" r:id="rId1"/>
    <oleObject progId="PBrush" shapeId="97539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1" sqref="C1"/>
    </sheetView>
  </sheetViews>
  <sheetFormatPr defaultColWidth="9.140625" defaultRowHeight="12.75"/>
  <cols>
    <col min="1" max="1" width="33.00390625" style="0" customWidth="1"/>
    <col min="2" max="2" width="18.28125" style="1" customWidth="1"/>
    <col min="3" max="3" width="16.8515625" style="1" customWidth="1"/>
  </cols>
  <sheetData>
    <row r="1" ht="18">
      <c r="A1" s="4" t="s">
        <v>13</v>
      </c>
    </row>
    <row r="2" ht="15.75">
      <c r="A2" s="46" t="str">
        <f>'Step 1- Column Costs'!A2</f>
        <v>Contract Lab</v>
      </c>
    </row>
    <row r="3" ht="15.75">
      <c r="A3" s="45">
        <f>'Step 1- Column Costs'!A3</f>
        <v>37530</v>
      </c>
    </row>
    <row r="5" spans="1:3" ht="12.75">
      <c r="A5" s="8" t="s">
        <v>14</v>
      </c>
      <c r="B5" s="9" t="s">
        <v>17</v>
      </c>
      <c r="C5" s="9" t="s">
        <v>34</v>
      </c>
    </row>
    <row r="6" spans="1:3" ht="12.75">
      <c r="A6" t="s">
        <v>25</v>
      </c>
      <c r="B6" s="50">
        <v>300000</v>
      </c>
      <c r="C6" s="50">
        <v>300000</v>
      </c>
    </row>
    <row r="7" spans="1:3" ht="12.75">
      <c r="A7" t="s">
        <v>26</v>
      </c>
      <c r="B7" s="50">
        <v>0</v>
      </c>
      <c r="C7" s="22">
        <f>B7</f>
        <v>0</v>
      </c>
    </row>
    <row r="8" spans="1:3" ht="12.75">
      <c r="A8" t="s">
        <v>27</v>
      </c>
      <c r="B8" s="50">
        <v>40000</v>
      </c>
      <c r="C8" s="50">
        <v>40000</v>
      </c>
    </row>
    <row r="9" spans="1:3" ht="12.75">
      <c r="A9" t="s">
        <v>28</v>
      </c>
      <c r="B9" s="50">
        <v>1000</v>
      </c>
      <c r="C9" s="22">
        <f>B9</f>
        <v>1000</v>
      </c>
    </row>
    <row r="10" spans="1:3" ht="12.75">
      <c r="A10" t="s">
        <v>29</v>
      </c>
      <c r="B10" s="50">
        <v>2000</v>
      </c>
      <c r="C10" s="50">
        <v>2000</v>
      </c>
    </row>
    <row r="11" spans="1:3" ht="12.75">
      <c r="A11" t="s">
        <v>30</v>
      </c>
      <c r="B11" s="50">
        <v>750</v>
      </c>
      <c r="C11" s="22">
        <f>B11</f>
        <v>750</v>
      </c>
    </row>
    <row r="13" spans="1:3" ht="12.75">
      <c r="A13" t="s">
        <v>31</v>
      </c>
      <c r="B13" s="51">
        <v>5</v>
      </c>
      <c r="C13" s="23">
        <f>B13</f>
        <v>5</v>
      </c>
    </row>
    <row r="15" spans="1:3" ht="12.75">
      <c r="A15" t="s">
        <v>32</v>
      </c>
      <c r="B15" s="6">
        <f>B6+B7+(B13*B8)+(B13*B9)+(B13*B10)+(B13*B11)</f>
        <v>518750</v>
      </c>
      <c r="C15" s="6">
        <f>C6+C7+(C13*C8)+(C13*C9)+(C13*C10)+(C13*C11)</f>
        <v>518750</v>
      </c>
    </row>
    <row r="16" spans="2:3" ht="12.75">
      <c r="B16" s="6"/>
      <c r="C16" s="6"/>
    </row>
    <row r="17" spans="1:3" ht="12.75">
      <c r="A17" t="s">
        <v>22</v>
      </c>
      <c r="B17" s="51">
        <v>365</v>
      </c>
      <c r="C17" s="23">
        <f>B17</f>
        <v>365</v>
      </c>
    </row>
    <row r="18" spans="1:3" ht="12.75">
      <c r="A18" t="s">
        <v>23</v>
      </c>
      <c r="B18" s="51">
        <v>24</v>
      </c>
      <c r="C18" s="23">
        <f>B18</f>
        <v>24</v>
      </c>
    </row>
    <row r="19" spans="1:3" ht="12.75">
      <c r="A19" s="24" t="s">
        <v>33</v>
      </c>
      <c r="B19" s="25">
        <f>B15/B17/B18/B13</f>
        <v>11.843607305936073</v>
      </c>
      <c r="C19" s="25">
        <f>C15/C17/C18/C13</f>
        <v>11.843607305936073</v>
      </c>
    </row>
    <row r="21" spans="1:3" ht="12.75">
      <c r="A21" s="38" t="s">
        <v>46</v>
      </c>
      <c r="B21" s="39">
        <f>B19*('Step 1- Column Costs'!B16/60)</f>
        <v>2.368721461187215</v>
      </c>
      <c r="C21" s="39">
        <f>C19*('Step 1- Column Costs'!C16/60)</f>
        <v>1.381754185692542</v>
      </c>
    </row>
  </sheetData>
  <sheetProtection sheet="1" objects="1" scenarios="1"/>
  <printOptions horizontalCentered="1"/>
  <pageMargins left="1" right="1" top="1.5" bottom="1" header="0.5" footer="0.5"/>
  <pageSetup horizontalDpi="300" verticalDpi="300" orientation="landscape" scale="110" r:id="rId4"/>
  <legacyDrawing r:id="rId3"/>
  <oleObjects>
    <oleObject progId="PBrush" shapeId="808441" r:id="rId1"/>
    <oleObject progId="PBrush" shapeId="974692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0" customWidth="1"/>
    <col min="2" max="2" width="18.28125" style="1" customWidth="1"/>
    <col min="3" max="3" width="16.8515625" style="1" customWidth="1"/>
  </cols>
  <sheetData>
    <row r="1" ht="18">
      <c r="A1" s="4" t="s">
        <v>15</v>
      </c>
    </row>
    <row r="2" ht="15.75">
      <c r="A2" s="46" t="str">
        <f>'Step 1- Column Costs'!A2</f>
        <v>Contract Lab</v>
      </c>
    </row>
    <row r="3" ht="15.75">
      <c r="A3" s="45">
        <f>'Step 1- Column Costs'!A3</f>
        <v>37530</v>
      </c>
    </row>
    <row r="4" spans="1:3" ht="12.75">
      <c r="A4" s="13"/>
      <c r="B4" s="14"/>
      <c r="C4" s="14"/>
    </row>
    <row r="5" spans="1:3" ht="12.75">
      <c r="A5" s="8" t="s">
        <v>14</v>
      </c>
      <c r="B5" s="9" t="s">
        <v>17</v>
      </c>
      <c r="C5" s="9" t="s">
        <v>34</v>
      </c>
    </row>
    <row r="6" spans="1:3" ht="12.75">
      <c r="A6" t="s">
        <v>19</v>
      </c>
      <c r="B6" s="50">
        <v>36000</v>
      </c>
      <c r="C6" s="6">
        <f>B6</f>
        <v>36000</v>
      </c>
    </row>
    <row r="7" spans="1:3" ht="12.75">
      <c r="A7" t="s">
        <v>20</v>
      </c>
      <c r="B7" s="49">
        <v>0.25</v>
      </c>
      <c r="C7" s="28">
        <f>B7</f>
        <v>0.25</v>
      </c>
    </row>
    <row r="9" spans="1:3" ht="12.75">
      <c r="A9" t="s">
        <v>21</v>
      </c>
      <c r="B9" s="49">
        <v>0.25</v>
      </c>
      <c r="C9" s="49">
        <v>0.25</v>
      </c>
    </row>
    <row r="10" ht="12.75">
      <c r="B10" s="6"/>
    </row>
    <row r="11" spans="1:3" ht="12.75">
      <c r="A11" t="s">
        <v>22</v>
      </c>
      <c r="B11" s="1">
        <f>'Step 3- Fixed Costs'!B17</f>
        <v>365</v>
      </c>
      <c r="C11" s="1">
        <f>B11</f>
        <v>365</v>
      </c>
    </row>
    <row r="12" spans="1:3" ht="12.75">
      <c r="A12" t="s">
        <v>23</v>
      </c>
      <c r="B12" s="1">
        <f>'Step 3- Fixed Costs'!B18</f>
        <v>24</v>
      </c>
      <c r="C12" s="1">
        <f>B12</f>
        <v>24</v>
      </c>
    </row>
    <row r="13" spans="1:3" s="20" customFormat="1" ht="12.75">
      <c r="A13" s="20" t="s">
        <v>24</v>
      </c>
      <c r="B13" s="27">
        <f>B6*(1+B7)/B11/B12*B9</f>
        <v>1.284246575342466</v>
      </c>
      <c r="C13" s="27">
        <f>C6*(1+C7)/C11/C12*C9</f>
        <v>1.284246575342466</v>
      </c>
    </row>
    <row r="15" spans="1:3" ht="12.75">
      <c r="A15" s="38" t="s">
        <v>54</v>
      </c>
      <c r="B15" s="39">
        <f>B13*('Step 1- Column Costs'!B16/60)</f>
        <v>0.2568493150684932</v>
      </c>
      <c r="C15" s="39">
        <f>C13*('Step 1- Column Costs'!C16/60)</f>
        <v>0.1498287671232877</v>
      </c>
    </row>
    <row r="17" ht="12.75">
      <c r="A17" s="7"/>
    </row>
  </sheetData>
  <sheetProtection sheet="1" objects="1" scenarios="1"/>
  <printOptions horizontalCentered="1"/>
  <pageMargins left="1" right="1" top="1.5" bottom="1" header="0.5" footer="0.5"/>
  <pageSetup horizontalDpi="300" verticalDpi="300" orientation="landscape" scale="110" r:id="rId4"/>
  <legacyDrawing r:id="rId3"/>
  <oleObjects>
    <oleObject progId="PBrush" shapeId="4619377" r:id="rId1"/>
    <oleObject progId="PBrush" shapeId="97388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9.140625" defaultRowHeight="12.75"/>
  <cols>
    <col min="1" max="1" width="46.28125" style="0" customWidth="1"/>
    <col min="2" max="2" width="18.28125" style="1" customWidth="1"/>
    <col min="3" max="3" width="16.8515625" style="1" customWidth="1"/>
    <col min="4" max="4" width="5.00390625" style="0" customWidth="1"/>
  </cols>
  <sheetData>
    <row r="1" spans="1:3" ht="18">
      <c r="A1" s="3" t="s">
        <v>49</v>
      </c>
      <c r="B1" s="2"/>
      <c r="C1" s="2"/>
    </row>
    <row r="2" spans="1:3" ht="18">
      <c r="A2" s="30" t="str">
        <f>'Step 1- Column Costs'!B12</f>
        <v>Steroids</v>
      </c>
      <c r="B2" s="29" t="s">
        <v>47</v>
      </c>
      <c r="C2" s="2"/>
    </row>
    <row r="3" spans="1:2" ht="15.75">
      <c r="A3" s="43" t="s">
        <v>48</v>
      </c>
      <c r="B3" s="44" t="str">
        <f>'Step 1- Column Costs'!A2</f>
        <v>Contract Lab</v>
      </c>
    </row>
    <row r="4" spans="1:2" ht="15.75">
      <c r="A4" s="43" t="s">
        <v>63</v>
      </c>
      <c r="B4" s="45">
        <f>'Step 1- Column Costs'!A3</f>
        <v>37530</v>
      </c>
    </row>
    <row r="5" spans="1:2" ht="15.75">
      <c r="A5" s="43"/>
      <c r="B5" s="45"/>
    </row>
    <row r="6" spans="1:2" ht="18">
      <c r="A6" s="30"/>
      <c r="B6" s="31"/>
    </row>
    <row r="7" spans="1:4" ht="12.75">
      <c r="A7" s="20"/>
      <c r="B7" s="34" t="str">
        <f>'Step 1- Column Costs'!B6</f>
        <v>Leading ODS</v>
      </c>
      <c r="C7" s="34" t="str">
        <f>'Step 1- Column Costs'!C6</f>
        <v>ZirChrom-PBD</v>
      </c>
      <c r="D7" s="20"/>
    </row>
    <row r="8" spans="1:4" ht="12.75">
      <c r="A8" s="20" t="s">
        <v>12</v>
      </c>
      <c r="B8" s="5">
        <f>'Step 1- Column Costs'!B9</f>
        <v>395</v>
      </c>
      <c r="C8" s="5">
        <f>'Step 1- Column Costs'!C9</f>
        <v>595</v>
      </c>
      <c r="D8" s="20"/>
    </row>
    <row r="9" spans="1:4" ht="12.75">
      <c r="A9" s="20" t="s">
        <v>8</v>
      </c>
      <c r="B9" s="35">
        <f>'Step 1- Column Costs'!B14</f>
        <v>10</v>
      </c>
      <c r="C9" s="35">
        <f>'Step 1- Column Costs'!C14</f>
        <v>5</v>
      </c>
      <c r="D9" s="20"/>
    </row>
    <row r="10" spans="1:4" ht="12.75">
      <c r="A10" s="20" t="s">
        <v>42</v>
      </c>
      <c r="B10" s="35">
        <f>'Step 1- Column Costs'!B23</f>
        <v>12.307692307692308</v>
      </c>
      <c r="C10" s="35">
        <f>'Step 1- Column Costs'!C23</f>
        <v>7.1535087719298245</v>
      </c>
      <c r="D10" s="20"/>
    </row>
    <row r="11" spans="1:4" ht="12.75">
      <c r="A11" s="47" t="s">
        <v>67</v>
      </c>
      <c r="B11" s="48">
        <f>'Step 3- Fixed Costs'!B17*'Step 3- Fixed Costs'!B18*60/'Step 5- Summary'!B10</f>
        <v>42705</v>
      </c>
      <c r="C11" s="48">
        <f>'Step 3- Fixed Costs'!C17*'Step 3- Fixed Costs'!C18*60/'Step 5- Summary'!C10</f>
        <v>73474.43286327407</v>
      </c>
      <c r="D11" s="20"/>
    </row>
    <row r="12" spans="1:4" ht="12.75">
      <c r="A12" s="20"/>
      <c r="B12" s="35"/>
      <c r="C12" s="35"/>
      <c r="D12" s="20"/>
    </row>
    <row r="13" spans="1:4" ht="12.75">
      <c r="A13" s="41" t="s">
        <v>59</v>
      </c>
      <c r="B13" s="35"/>
      <c r="C13" s="35"/>
      <c r="D13" s="20"/>
    </row>
    <row r="14" spans="1:4" ht="12.75">
      <c r="A14" s="36" t="s">
        <v>53</v>
      </c>
      <c r="B14" s="37">
        <f>'Step 1- Column Costs'!B26</f>
        <v>1.012820512820513</v>
      </c>
      <c r="C14" s="37">
        <f>'Step 1- Column Costs'!C26</f>
        <v>1.3048245614035088</v>
      </c>
      <c r="D14" s="20"/>
    </row>
    <row r="15" spans="1:4" ht="12.75">
      <c r="A15" s="36" t="s">
        <v>57</v>
      </c>
      <c r="B15" s="37">
        <f>'Step 2- Solvent-Related Costs'!B14</f>
        <v>0.024615384615384615</v>
      </c>
      <c r="C15" s="37">
        <f>'Step 2- Solvent-Related Costs'!C14</f>
        <v>0.03755592105263158</v>
      </c>
      <c r="D15" s="20"/>
    </row>
    <row r="16" spans="1:4" ht="12.75">
      <c r="A16" s="36" t="s">
        <v>50</v>
      </c>
      <c r="B16" s="37">
        <f>'Step 2- Solvent-Related Costs'!B19</f>
        <v>0.005538461538461539</v>
      </c>
      <c r="C16" s="37">
        <f>'Step 2- Solvent-Related Costs'!C19</f>
        <v>0.009657236842105264</v>
      </c>
      <c r="D16" s="20"/>
    </row>
    <row r="17" spans="1:4" ht="12.75">
      <c r="A17" s="36" t="s">
        <v>55</v>
      </c>
      <c r="B17" s="37">
        <f>'Step 3- Fixed Costs'!B21</f>
        <v>2.368721461187215</v>
      </c>
      <c r="C17" s="37">
        <f>'Step 3- Fixed Costs'!C21</f>
        <v>1.381754185692542</v>
      </c>
      <c r="D17" s="20"/>
    </row>
    <row r="18" spans="1:4" ht="13.5" thickBot="1">
      <c r="A18" s="36" t="s">
        <v>56</v>
      </c>
      <c r="B18" s="40">
        <f>'Step 4- Operator Costs'!B15</f>
        <v>0.2568493150684932</v>
      </c>
      <c r="C18" s="40">
        <f>'Step 4- Operator Costs'!C15</f>
        <v>0.1498287671232877</v>
      </c>
      <c r="D18" s="20"/>
    </row>
    <row r="19" spans="1:4" ht="12.75">
      <c r="A19" s="38" t="s">
        <v>58</v>
      </c>
      <c r="B19" s="39">
        <f>SUM(B14:B18)</f>
        <v>3.668545135230067</v>
      </c>
      <c r="C19" s="39">
        <f>SUM(C14:C18)</f>
        <v>2.883620672114075</v>
      </c>
      <c r="D19" s="20"/>
    </row>
    <row r="20" spans="1:4" ht="12.75">
      <c r="A20" s="12" t="s">
        <v>80</v>
      </c>
      <c r="B20" s="64"/>
      <c r="C20" s="65">
        <f>(B19-C19)*C11</f>
        <v>57671.87976795739</v>
      </c>
      <c r="D20" s="20"/>
    </row>
    <row r="21" spans="1:4" ht="12.75">
      <c r="A21" s="38"/>
      <c r="B21" s="39"/>
      <c r="C21" s="39"/>
      <c r="D21" s="20"/>
    </row>
    <row r="22" spans="1:4" ht="12.75">
      <c r="A22" s="61" t="s">
        <v>61</v>
      </c>
      <c r="B22" s="26"/>
      <c r="C22" s="26"/>
      <c r="D22" s="20"/>
    </row>
    <row r="23" ht="12.75">
      <c r="A23" s="61" t="s">
        <v>62</v>
      </c>
    </row>
    <row r="25" ht="12.75">
      <c r="A25" s="33" t="s">
        <v>79</v>
      </c>
    </row>
  </sheetData>
  <sheetProtection sheet="1" objects="1" scenarios="1"/>
  <printOptions horizontalCentered="1"/>
  <pageMargins left="1" right="1" top="1.5" bottom="1" header="0.5" footer="0.5"/>
  <pageSetup horizontalDpi="300" verticalDpi="300" orientation="landscape" scale="110" r:id="rId3"/>
  <legacyDrawing r:id="rId2"/>
  <oleObjects>
    <oleObject progId="PBrush" shapeId="48446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Zirchrom Separations,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Value Assessment Protocol</dc:title>
  <dc:subject>ZirChrom HPLC Columns</dc:subject>
  <dc:creator>ZirChrom Separations, Inc.</dc:creator>
  <cp:keywords>zirconia, HPLC</cp:keywords>
  <dc:description/>
  <cp:lastModifiedBy>Steven J Rupp</cp:lastModifiedBy>
  <cp:lastPrinted>2002-10-08T17:57:28Z</cp:lastPrinted>
  <dcterms:created xsi:type="dcterms:W3CDTF">1999-03-31T15:40:42Z</dcterms:created>
  <dcterms:modified xsi:type="dcterms:W3CDTF">2002-10-08T17:57:57Z</dcterms:modified>
  <cp:category/>
  <cp:version/>
  <cp:contentType/>
  <cp:contentStatus/>
</cp:coreProperties>
</file>